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m\Desktop\"/>
    </mc:Choice>
  </mc:AlternateContent>
  <xr:revisionPtr revIDLastSave="0" documentId="8_{D7D494F6-C64D-47B2-AA6A-15477CCCE755}" xr6:coauthVersionLast="47" xr6:coauthVersionMax="47" xr10:uidLastSave="{00000000-0000-0000-0000-000000000000}"/>
  <bookViews>
    <workbookView xWindow="-120" yWindow="-120" windowWidth="20730" windowHeight="11760" activeTab="1" xr2:uid="{C8BBD23C-4ED3-4D47-BACA-23975FAC5701}"/>
  </bookViews>
  <sheets>
    <sheet name="Question One a" sheetId="1" r:id="rId1"/>
    <sheet name="Question two b,c,d,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5" i="2" l="1"/>
  <c r="F32" i="2"/>
  <c r="F34" i="2"/>
  <c r="F30" i="2"/>
  <c r="C11" i="2"/>
  <c r="F27" i="2" s="1"/>
  <c r="F29" i="2" s="1"/>
  <c r="C47" i="2" s="1"/>
  <c r="F19" i="2"/>
  <c r="F22" i="2"/>
  <c r="C10" i="2"/>
  <c r="F21" i="2" s="1"/>
  <c r="F31" i="2" s="1"/>
  <c r="F26" i="2"/>
  <c r="F18" i="2"/>
  <c r="F17" i="2"/>
  <c r="F16" i="2"/>
  <c r="F28" i="2"/>
  <c r="D14" i="1"/>
  <c r="D6" i="1"/>
  <c r="E6" i="1" s="1"/>
  <c r="C43" i="2" s="1"/>
  <c r="E12" i="1"/>
  <c r="C50" i="2" s="1"/>
  <c r="E11" i="1"/>
  <c r="E10" i="1"/>
  <c r="E9" i="1"/>
  <c r="D7" i="1"/>
  <c r="D4" i="1"/>
  <c r="D5" i="1"/>
  <c r="D8" i="1"/>
  <c r="D9" i="1"/>
  <c r="D10" i="1"/>
  <c r="D11" i="1"/>
  <c r="D12" i="1"/>
  <c r="D13" i="1"/>
  <c r="D15" i="1"/>
  <c r="E4" i="1"/>
  <c r="E5" i="1" l="1"/>
  <c r="C42" i="2"/>
  <c r="F20" i="2"/>
  <c r="C46" i="2" s="1"/>
  <c r="E7" i="1"/>
  <c r="C44" i="2" s="1"/>
  <c r="F23" i="2" l="1"/>
  <c r="E8" i="1"/>
  <c r="E13" i="1" s="1"/>
  <c r="E14" i="1" l="1"/>
  <c r="E15" i="1" s="1"/>
  <c r="F33" i="2"/>
  <c r="F35" i="2" s="1"/>
  <c r="C41" i="2" l="1"/>
  <c r="C48" i="2"/>
  <c r="C55" i="2" l="1"/>
  <c r="D54" i="2"/>
  <c r="C51" i="2"/>
  <c r="D57" i="2" l="1"/>
  <c r="D56" i="2"/>
  <c r="D58" i="2"/>
  <c r="C61" i="2" l="1"/>
</calcChain>
</file>

<file path=xl/sharedStrings.xml><?xml version="1.0" encoding="utf-8"?>
<sst xmlns="http://schemas.openxmlformats.org/spreadsheetml/2006/main" count="106" uniqueCount="83">
  <si>
    <t>Sales</t>
  </si>
  <si>
    <t>Cost of sales</t>
  </si>
  <si>
    <t>Depreciation</t>
  </si>
  <si>
    <t>Amortization</t>
  </si>
  <si>
    <t>Gross Income</t>
  </si>
  <si>
    <t>Selling, general, administrative expenses</t>
  </si>
  <si>
    <t>Research and Development</t>
  </si>
  <si>
    <t>Other expenses</t>
  </si>
  <si>
    <t>Interest Expense</t>
  </si>
  <si>
    <t>Pre-Tax income</t>
  </si>
  <si>
    <t>Tax</t>
  </si>
  <si>
    <t>Net Income</t>
  </si>
  <si>
    <t>Income Statement (in millions $)</t>
  </si>
  <si>
    <t>Assumptions</t>
  </si>
  <si>
    <t>other expenses remain constant.</t>
  </si>
  <si>
    <t>Cash</t>
  </si>
  <si>
    <t>Accounts Payable</t>
  </si>
  <si>
    <t>Net Receivables</t>
  </si>
  <si>
    <t>Short Term Debt</t>
  </si>
  <si>
    <t>Inventory</t>
  </si>
  <si>
    <t>Other Current Liabilities</t>
  </si>
  <si>
    <t>Other Current Assets</t>
  </si>
  <si>
    <t>Current Assets</t>
  </si>
  <si>
    <t>Current Liabilities</t>
  </si>
  <si>
    <t>Long Term Debt</t>
  </si>
  <si>
    <t>Total Assets</t>
  </si>
  <si>
    <t>Total Liabilities</t>
  </si>
  <si>
    <t>Total Stockholders’ Equity</t>
  </si>
  <si>
    <t>Total Liabilities and Equity</t>
  </si>
  <si>
    <t xml:space="preserve">Balance Sheet (in millions $) </t>
  </si>
  <si>
    <t>Year Ended December 31, 2018</t>
  </si>
  <si>
    <t>intangible assets</t>
  </si>
  <si>
    <t>long-term debt</t>
  </si>
  <si>
    <t>Sales Percent</t>
  </si>
  <si>
    <t xml:space="preserve">pro-forma amortization expense </t>
  </si>
  <si>
    <t>net property, plant, and equipment</t>
  </si>
  <si>
    <t>Assumptions for the Year ended 31 December 2017 (in millions $)</t>
  </si>
  <si>
    <t>armotization expence 2018/intangible assets 2017</t>
  </si>
  <si>
    <t>Projected Sales Growth Rate 2019</t>
  </si>
  <si>
    <t>other current assets, intangible assets, and other current liabilities remain constant</t>
  </si>
  <si>
    <t>pro-forma short-term debt</t>
  </si>
  <si>
    <t>short term debt / COGS 2018</t>
  </si>
  <si>
    <t>Selling general, administrative expense remains constant</t>
  </si>
  <si>
    <t>Research and development remain constant</t>
  </si>
  <si>
    <t>Other expenses remain constant</t>
  </si>
  <si>
    <t>Interest expense remains constant</t>
  </si>
  <si>
    <t>Expenses that would rise with sales are cost of sales, gross income</t>
  </si>
  <si>
    <t>Depreciation cost is ratio of depreciation and cost of depreciatable equipment in 2017</t>
  </si>
  <si>
    <t>Tax percentage has been taken to be ratio of tax to pretax income for the previous year</t>
  </si>
  <si>
    <t>Profoma Income Statement</t>
  </si>
  <si>
    <t>Year Ending December 31, 2019</t>
  </si>
  <si>
    <t>Year ending December 31, 2018</t>
  </si>
  <si>
    <t>Assets</t>
  </si>
  <si>
    <t>Liabilities and Equity</t>
  </si>
  <si>
    <t>Proforma Balance Sheet (in millions $)</t>
  </si>
  <si>
    <t xml:space="preserve">Net Property, Plant, Equipment </t>
  </si>
  <si>
    <t>Intangible Assets</t>
  </si>
  <si>
    <t>Net property, Plant, equipment</t>
  </si>
  <si>
    <t>Dividends</t>
  </si>
  <si>
    <t>Property, plant and equipment Increase</t>
  </si>
  <si>
    <t>Dividends payable</t>
  </si>
  <si>
    <t>Sales growth rate</t>
  </si>
  <si>
    <t>Depreciation occurs on net property, plant and equipment</t>
  </si>
  <si>
    <t>Rate of Depreciation</t>
  </si>
  <si>
    <t>depreciation</t>
  </si>
  <si>
    <t>Short term debt Ratio</t>
  </si>
  <si>
    <t>Total Assets is less than total liabilities, so we retire the long term debt equal to the difference to balance the sheet</t>
  </si>
  <si>
    <t xml:space="preserve">The total amount retired </t>
  </si>
  <si>
    <t>Free Cash Flow (FCF)</t>
  </si>
  <si>
    <t>Interest</t>
  </si>
  <si>
    <t>Property, equipment, plant</t>
  </si>
  <si>
    <t>Current assets (less cash)</t>
  </si>
  <si>
    <t>current liabilities (less accounts payable)</t>
  </si>
  <si>
    <t xml:space="preserve">Amounts payable to investors </t>
  </si>
  <si>
    <t>Excess amount payable to investors</t>
  </si>
  <si>
    <t xml:space="preserve">Profoma FCF growth </t>
  </si>
  <si>
    <t>Beta Assets</t>
  </si>
  <si>
    <t>Risk free rate</t>
  </si>
  <si>
    <t>Market risk premium</t>
  </si>
  <si>
    <t>Market Asset Value</t>
  </si>
  <si>
    <t>Profoma FCF</t>
  </si>
  <si>
    <t>Question one</t>
  </si>
  <si>
    <t>Question 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</si>
</sst>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wrapText="1"/>
    </xf>
    <xf numFmtId="3" fontId="0" fillId="0" borderId="0" xfId="0" applyNumberFormat="1"/>
    <xf numFmtId="0" fontId="2" fillId="0" borderId="0" xfId="0" applyFont="1"/>
    <xf numFmtId="9" fontId="0" fillId="0" borderId="0" xfId="2" applyFont="1"/>
    <xf numFmtId="44" fontId="0" fillId="0" borderId="6" xfId="1" applyFont="1" applyBorder="1"/>
    <xf numFmtId="44" fontId="0" fillId="0" borderId="7" xfId="1" applyFont="1" applyBorder="1"/>
    <xf numFmtId="44" fontId="0" fillId="0" borderId="8" xfId="1" applyFont="1" applyBorder="1"/>
    <xf numFmtId="44" fontId="0" fillId="0" borderId="1" xfId="1" applyFont="1" applyBorder="1"/>
    <xf numFmtId="44" fontId="0" fillId="0" borderId="0" xfId="1" applyFont="1"/>
    <xf numFmtId="0" fontId="0" fillId="0" borderId="0" xfId="0" applyBorder="1"/>
    <xf numFmtId="0" fontId="2" fillId="0" borderId="0" xfId="0" applyFont="1" applyBorder="1" applyAlignment="1"/>
    <xf numFmtId="0" fontId="3" fillId="0" borderId="0" xfId="0" applyFont="1"/>
    <xf numFmtId="9" fontId="0" fillId="0" borderId="6" xfId="2" applyFont="1" applyBorder="1"/>
    <xf numFmtId="9" fontId="0" fillId="0" borderId="7" xfId="2" applyFont="1" applyBorder="1"/>
    <xf numFmtId="9" fontId="0" fillId="0" borderId="8" xfId="2" applyFont="1" applyBorder="1"/>
    <xf numFmtId="9" fontId="0" fillId="0" borderId="1" xfId="2" applyFont="1" applyBorder="1"/>
    <xf numFmtId="0" fontId="0" fillId="0" borderId="0" xfId="0" applyFont="1" applyBorder="1" applyAlignment="1"/>
    <xf numFmtId="0" fontId="0" fillId="0" borderId="0" xfId="0" applyFont="1" applyBorder="1" applyAlignment="1">
      <alignment wrapText="1"/>
    </xf>
    <xf numFmtId="44" fontId="0" fillId="2" borderId="1" xfId="1" applyFont="1" applyFill="1" applyBorder="1"/>
    <xf numFmtId="44" fontId="0" fillId="3" borderId="6" xfId="1" applyFont="1" applyFill="1" applyBorder="1"/>
    <xf numFmtId="0" fontId="2" fillId="0" borderId="0" xfId="0" applyFont="1" applyAlignment="1">
      <alignment horizontal="center"/>
    </xf>
    <xf numFmtId="0" fontId="0" fillId="0" borderId="0" xfId="0" applyBorder="1" applyAlignment="1">
      <alignment vertical="center" wrapText="1"/>
    </xf>
    <xf numFmtId="0" fontId="2" fillId="0" borderId="0" xfId="0" applyFont="1" applyAlignment="1"/>
    <xf numFmtId="0" fontId="2" fillId="0" borderId="0" xfId="0" applyFont="1" applyBorder="1" applyAlignment="1">
      <alignment horizontal="left"/>
    </xf>
    <xf numFmtId="0" fontId="2" fillId="0" borderId="11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44" fontId="2" fillId="0" borderId="0" xfId="1" applyFont="1" applyBorder="1" applyAlignment="1">
      <alignment horizontal="center"/>
    </xf>
    <xf numFmtId="44" fontId="0" fillId="0" borderId="0" xfId="1" applyFont="1" applyBorder="1" applyAlignment="1">
      <alignment vertical="center" wrapText="1"/>
    </xf>
    <xf numFmtId="44" fontId="0" fillId="0" borderId="11" xfId="1" applyFont="1" applyBorder="1" applyAlignment="1">
      <alignment vertical="center" wrapText="1"/>
    </xf>
    <xf numFmtId="0" fontId="0" fillId="0" borderId="0" xfId="0" applyAlignment="1">
      <alignment horizontal="center" wrapText="1"/>
    </xf>
    <xf numFmtId="44" fontId="0" fillId="0" borderId="0" xfId="0" applyNumberFormat="1"/>
    <xf numFmtId="0" fontId="0" fillId="0" borderId="11" xfId="0" applyBorder="1"/>
    <xf numFmtId="0" fontId="0" fillId="0" borderId="0" xfId="0" applyFill="1" applyBorder="1" applyAlignment="1">
      <alignment vertical="center" wrapText="1"/>
    </xf>
    <xf numFmtId="0" fontId="0" fillId="0" borderId="0" xfId="0" applyFont="1"/>
    <xf numFmtId="44" fontId="0" fillId="0" borderId="0" xfId="0" applyNumberFormat="1" applyFont="1" applyBorder="1" applyAlignment="1"/>
    <xf numFmtId="44" fontId="0" fillId="0" borderId="11" xfId="1" applyFont="1" applyBorder="1"/>
    <xf numFmtId="44" fontId="0" fillId="0" borderId="11" xfId="0" applyNumberFormat="1" applyBorder="1"/>
    <xf numFmtId="44" fontId="0" fillId="0" borderId="11" xfId="0" applyNumberFormat="1" applyFont="1" applyBorder="1" applyAlignment="1"/>
    <xf numFmtId="0" fontId="0" fillId="3" borderId="0" xfId="0" applyFill="1"/>
    <xf numFmtId="44" fontId="0" fillId="3" borderId="0" xfId="0" applyNumberFormat="1" applyFill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56692-456F-425C-9C6D-FDA1BE9F1410}">
  <dimension ref="B1:G33"/>
  <sheetViews>
    <sheetView workbookViewId="0">
      <selection activeCell="F20" sqref="F20"/>
    </sheetView>
  </sheetViews>
  <sheetFormatPr defaultRowHeight="15" x14ac:dyDescent="0.25"/>
  <cols>
    <col min="2" max="2" width="38.28515625" customWidth="1"/>
    <col min="3" max="3" width="16.5703125" customWidth="1"/>
    <col min="4" max="4" width="28.85546875" customWidth="1"/>
    <col min="5" max="5" width="29.85546875" customWidth="1"/>
    <col min="6" max="6" width="31.7109375" customWidth="1"/>
    <col min="7" max="7" width="32.5703125" customWidth="1"/>
    <col min="8" max="8" width="29.140625" customWidth="1"/>
    <col min="9" max="9" width="18.42578125" customWidth="1"/>
  </cols>
  <sheetData>
    <row r="1" spans="2:7" x14ac:dyDescent="0.25">
      <c r="B1" s="46" t="s">
        <v>82</v>
      </c>
      <c r="C1" s="46"/>
      <c r="D1" s="46"/>
      <c r="E1" s="46"/>
      <c r="F1" s="46"/>
    </row>
    <row r="2" spans="2:7" x14ac:dyDescent="0.25">
      <c r="B2" s="46" t="s">
        <v>12</v>
      </c>
      <c r="C2" s="46"/>
      <c r="E2" s="25" t="s">
        <v>49</v>
      </c>
    </row>
    <row r="3" spans="2:7" x14ac:dyDescent="0.25">
      <c r="B3" s="47" t="s">
        <v>51</v>
      </c>
      <c r="C3" s="47"/>
      <c r="D3" s="7" t="s">
        <v>33</v>
      </c>
      <c r="E3" s="7" t="s">
        <v>50</v>
      </c>
    </row>
    <row r="4" spans="2:7" x14ac:dyDescent="0.25">
      <c r="B4" s="1" t="s">
        <v>0</v>
      </c>
      <c r="C4" s="9">
        <v>53700</v>
      </c>
      <c r="D4" s="17">
        <f>C4/$C$4</f>
        <v>1</v>
      </c>
      <c r="E4" s="9">
        <f>(1 + C17) *C4</f>
        <v>56385</v>
      </c>
      <c r="F4" s="16" t="s">
        <v>13</v>
      </c>
    </row>
    <row r="5" spans="2:7" ht="18.75" customHeight="1" x14ac:dyDescent="0.25">
      <c r="B5" s="2" t="s">
        <v>1</v>
      </c>
      <c r="C5" s="10">
        <v>9600</v>
      </c>
      <c r="D5" s="18">
        <f t="shared" ref="D5:D15" si="0">C5/$C$4</f>
        <v>0.1787709497206704</v>
      </c>
      <c r="E5" s="10">
        <f>D5 * $E$4</f>
        <v>10080</v>
      </c>
      <c r="F5" t="s">
        <v>34</v>
      </c>
      <c r="G5" s="5" t="s">
        <v>37</v>
      </c>
    </row>
    <row r="6" spans="2:7" x14ac:dyDescent="0.25">
      <c r="B6" s="2" t="s">
        <v>2</v>
      </c>
      <c r="C6" s="10">
        <v>1500</v>
      </c>
      <c r="D6" s="18">
        <f>C6/$G$8</f>
        <v>0.1079136690647482</v>
      </c>
      <c r="E6" s="10">
        <f t="shared" ref="E6" si="1">D6 * $E$4</f>
        <v>6084.7122302158268</v>
      </c>
      <c r="F6" t="s">
        <v>14</v>
      </c>
    </row>
    <row r="7" spans="2:7" x14ac:dyDescent="0.25">
      <c r="B7" s="3" t="s">
        <v>3</v>
      </c>
      <c r="C7" s="11">
        <v>4900</v>
      </c>
      <c r="D7" s="19">
        <f>$C$7/$G$9</f>
        <v>4.1952054794520549E-2</v>
      </c>
      <c r="E7" s="11">
        <f>D7 * $E$4</f>
        <v>2365.4666095890411</v>
      </c>
      <c r="F7" s="45" t="s">
        <v>36</v>
      </c>
      <c r="G7" s="45"/>
    </row>
    <row r="8" spans="2:7" x14ac:dyDescent="0.25">
      <c r="B8" s="1" t="s">
        <v>4</v>
      </c>
      <c r="C8" s="9">
        <v>37700</v>
      </c>
      <c r="D8" s="17">
        <f t="shared" si="0"/>
        <v>0.702048417132216</v>
      </c>
      <c r="E8" s="24">
        <f>E4 - (E5+E6+E7)</f>
        <v>37854.821160195133</v>
      </c>
      <c r="F8" t="s">
        <v>35</v>
      </c>
      <c r="G8" s="6">
        <v>13900</v>
      </c>
    </row>
    <row r="9" spans="2:7" x14ac:dyDescent="0.25">
      <c r="B9" s="2" t="s">
        <v>5</v>
      </c>
      <c r="C9" s="10">
        <v>14400</v>
      </c>
      <c r="D9" s="18">
        <f t="shared" si="0"/>
        <v>0.26815642458100558</v>
      </c>
      <c r="E9" s="10">
        <f>C9</f>
        <v>14400</v>
      </c>
      <c r="F9" t="s">
        <v>31</v>
      </c>
      <c r="G9" s="6">
        <v>116800</v>
      </c>
    </row>
    <row r="10" spans="2:7" x14ac:dyDescent="0.25">
      <c r="B10" s="2" t="s">
        <v>6</v>
      </c>
      <c r="C10" s="10">
        <v>8000</v>
      </c>
      <c r="D10" s="18">
        <f t="shared" si="0"/>
        <v>0.148975791433892</v>
      </c>
      <c r="E10" s="10">
        <f>C10</f>
        <v>8000</v>
      </c>
      <c r="F10" t="s">
        <v>32</v>
      </c>
      <c r="G10">
        <v>69700</v>
      </c>
    </row>
    <row r="11" spans="2:7" x14ac:dyDescent="0.25">
      <c r="B11" s="2" t="s">
        <v>7</v>
      </c>
      <c r="C11" s="10">
        <v>2100</v>
      </c>
      <c r="D11" s="18">
        <f t="shared" si="0"/>
        <v>3.9106145251396648E-2</v>
      </c>
      <c r="E11" s="10">
        <f>C11</f>
        <v>2100</v>
      </c>
    </row>
    <row r="12" spans="2:7" x14ac:dyDescent="0.25">
      <c r="B12" s="3" t="s">
        <v>8</v>
      </c>
      <c r="C12" s="11">
        <v>1300</v>
      </c>
      <c r="D12" s="19">
        <f t="shared" si="0"/>
        <v>2.4208566108007448E-2</v>
      </c>
      <c r="E12" s="11">
        <f>C12</f>
        <v>1300</v>
      </c>
    </row>
    <row r="13" spans="2:7" x14ac:dyDescent="0.25">
      <c r="B13" s="1" t="s">
        <v>9</v>
      </c>
      <c r="C13" s="9">
        <v>11900</v>
      </c>
      <c r="D13" s="17">
        <f t="shared" si="0"/>
        <v>0.22160148975791433</v>
      </c>
      <c r="E13" s="24">
        <f>E8-(E9+E10+E11+E12)</f>
        <v>12054.821160195133</v>
      </c>
    </row>
    <row r="14" spans="2:7" x14ac:dyDescent="0.25">
      <c r="B14" s="3" t="s">
        <v>10</v>
      </c>
      <c r="C14" s="11">
        <v>700</v>
      </c>
      <c r="D14" s="19">
        <f>C14/C13</f>
        <v>5.8823529411764705E-2</v>
      </c>
      <c r="E14" s="11">
        <f>D14 * E13</f>
        <v>709.107127070302</v>
      </c>
    </row>
    <row r="15" spans="2:7" x14ac:dyDescent="0.25">
      <c r="B15" s="4" t="s">
        <v>11</v>
      </c>
      <c r="C15" s="12">
        <v>11200</v>
      </c>
      <c r="D15" s="20">
        <f t="shared" si="0"/>
        <v>0.20856610800744879</v>
      </c>
      <c r="E15" s="23">
        <f>E13-E14</f>
        <v>11345.714033124832</v>
      </c>
    </row>
    <row r="17" spans="2:3" x14ac:dyDescent="0.25">
      <c r="B17" t="s">
        <v>38</v>
      </c>
      <c r="C17" s="8">
        <v>0.05</v>
      </c>
    </row>
    <row r="18" spans="2:3" ht="18" customHeight="1" x14ac:dyDescent="0.25">
      <c r="B18" t="s">
        <v>13</v>
      </c>
    </row>
    <row r="19" spans="2:3" ht="43.5" customHeight="1" x14ac:dyDescent="0.25">
      <c r="B19" s="5" t="s">
        <v>46</v>
      </c>
    </row>
    <row r="20" spans="2:3" ht="44.25" customHeight="1" x14ac:dyDescent="0.25">
      <c r="B20" s="22" t="s">
        <v>42</v>
      </c>
      <c r="C20" s="15"/>
    </row>
    <row r="21" spans="2:3" ht="22.5" customHeight="1" x14ac:dyDescent="0.25">
      <c r="B21" s="21" t="s">
        <v>43</v>
      </c>
      <c r="C21" s="15"/>
    </row>
    <row r="22" spans="2:3" ht="21" customHeight="1" x14ac:dyDescent="0.25">
      <c r="B22" s="21" t="s">
        <v>44</v>
      </c>
      <c r="C22" s="15"/>
    </row>
    <row r="23" spans="2:3" x14ac:dyDescent="0.25">
      <c r="B23" s="21" t="s">
        <v>45</v>
      </c>
      <c r="C23" s="15"/>
    </row>
    <row r="24" spans="2:3" ht="44.25" customHeight="1" x14ac:dyDescent="0.25">
      <c r="B24" s="22" t="s">
        <v>47</v>
      </c>
      <c r="C24" s="15"/>
    </row>
    <row r="25" spans="2:3" ht="47.25" customHeight="1" x14ac:dyDescent="0.25">
      <c r="B25" s="22" t="s">
        <v>48</v>
      </c>
      <c r="C25" s="15"/>
    </row>
    <row r="26" spans="2:3" ht="20.25" customHeight="1" x14ac:dyDescent="0.25">
      <c r="B26" s="15"/>
      <c r="C26" s="15"/>
    </row>
    <row r="27" spans="2:3" x14ac:dyDescent="0.25">
      <c r="B27" s="15"/>
      <c r="C27" s="15"/>
    </row>
    <row r="28" spans="2:3" x14ac:dyDescent="0.25">
      <c r="B28" s="15"/>
      <c r="C28" s="15"/>
    </row>
    <row r="29" spans="2:3" x14ac:dyDescent="0.25">
      <c r="B29" s="15"/>
      <c r="C29" s="15"/>
    </row>
    <row r="30" spans="2:3" x14ac:dyDescent="0.25">
      <c r="B30" s="15"/>
      <c r="C30" s="15"/>
    </row>
    <row r="31" spans="2:3" x14ac:dyDescent="0.25">
      <c r="B31" s="15"/>
      <c r="C31" s="15"/>
    </row>
    <row r="32" spans="2:3" x14ac:dyDescent="0.25">
      <c r="B32" s="15"/>
      <c r="C32" s="15"/>
    </row>
    <row r="33" spans="2:3" x14ac:dyDescent="0.25">
      <c r="B33" s="15"/>
      <c r="C33" s="15"/>
    </row>
  </sheetData>
  <mergeCells count="4">
    <mergeCell ref="F7:G7"/>
    <mergeCell ref="B2:C2"/>
    <mergeCell ref="B3:C3"/>
    <mergeCell ref="B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889A6-D5F3-4ADD-A116-1DC55F71A415}">
  <dimension ref="B1:F61"/>
  <sheetViews>
    <sheetView tabSelected="1" workbookViewId="0">
      <selection activeCell="I8" sqref="I8"/>
    </sheetView>
  </sheetViews>
  <sheetFormatPr defaultRowHeight="15" x14ac:dyDescent="0.25"/>
  <cols>
    <col min="2" max="2" width="38.7109375" customWidth="1"/>
    <col min="3" max="3" width="14.42578125" customWidth="1"/>
    <col min="4" max="4" width="14.140625" customWidth="1"/>
    <col min="5" max="5" width="32.5703125" customWidth="1"/>
    <col min="6" max="6" width="17.5703125" customWidth="1"/>
  </cols>
  <sheetData>
    <row r="1" spans="2:6" x14ac:dyDescent="0.25">
      <c r="B1" s="46" t="s">
        <v>81</v>
      </c>
      <c r="C1" s="46"/>
      <c r="D1" s="46"/>
      <c r="E1" s="46"/>
    </row>
    <row r="3" spans="2:6" x14ac:dyDescent="0.25">
      <c r="B3" t="s">
        <v>13</v>
      </c>
    </row>
    <row r="4" spans="2:6" ht="30.75" customHeight="1" x14ac:dyDescent="0.25">
      <c r="B4" s="34" t="s">
        <v>39</v>
      </c>
      <c r="C4" s="34"/>
    </row>
    <row r="5" spans="2:6" x14ac:dyDescent="0.25">
      <c r="B5" t="s">
        <v>40</v>
      </c>
      <c r="C5" t="s">
        <v>41</v>
      </c>
    </row>
    <row r="6" spans="2:6" x14ac:dyDescent="0.25">
      <c r="B6" t="s">
        <v>61</v>
      </c>
      <c r="C6" s="8">
        <v>0.05</v>
      </c>
    </row>
    <row r="7" spans="2:6" x14ac:dyDescent="0.25">
      <c r="B7" t="s">
        <v>59</v>
      </c>
      <c r="C7" s="13">
        <v>6000</v>
      </c>
    </row>
    <row r="8" spans="2:6" x14ac:dyDescent="0.25">
      <c r="B8" t="s">
        <v>60</v>
      </c>
      <c r="C8" s="13">
        <v>12000</v>
      </c>
    </row>
    <row r="9" spans="2:6" ht="30" x14ac:dyDescent="0.25">
      <c r="B9" s="5" t="s">
        <v>62</v>
      </c>
    </row>
    <row r="10" spans="2:6" x14ac:dyDescent="0.25">
      <c r="B10" t="s">
        <v>63</v>
      </c>
      <c r="C10" s="8">
        <f>(13900 - 13400)/13900</f>
        <v>3.5971223021582732E-2</v>
      </c>
    </row>
    <row r="11" spans="2:6" x14ac:dyDescent="0.25">
      <c r="B11" t="s">
        <v>65</v>
      </c>
      <c r="C11" s="8">
        <f>C27/'Question One a'!C5</f>
        <v>0.91666666666666663</v>
      </c>
    </row>
    <row r="13" spans="2:6" x14ac:dyDescent="0.25">
      <c r="B13" s="46" t="s">
        <v>29</v>
      </c>
      <c r="C13" s="46"/>
      <c r="E13" s="46" t="s">
        <v>54</v>
      </c>
      <c r="F13" s="46"/>
    </row>
    <row r="14" spans="2:6" ht="15.75" thickBot="1" x14ac:dyDescent="0.3">
      <c r="B14" s="48" t="s">
        <v>30</v>
      </c>
      <c r="C14" s="48"/>
      <c r="E14" s="47" t="s">
        <v>50</v>
      </c>
      <c r="F14" s="47"/>
    </row>
    <row r="15" spans="2:6" ht="19.5" customHeight="1" x14ac:dyDescent="0.25">
      <c r="B15" s="28" t="s">
        <v>52</v>
      </c>
      <c r="C15" s="31"/>
      <c r="E15" s="7" t="s">
        <v>52</v>
      </c>
      <c r="F15" s="38"/>
    </row>
    <row r="16" spans="2:6" ht="17.25" customHeight="1" x14ac:dyDescent="0.25">
      <c r="B16" t="s">
        <v>15</v>
      </c>
      <c r="C16" s="32">
        <v>18800</v>
      </c>
      <c r="E16" t="s">
        <v>15</v>
      </c>
      <c r="F16" s="13">
        <f>C16 * (1 + $C$6)</f>
        <v>19740</v>
      </c>
    </row>
    <row r="17" spans="2:6" ht="13.5" customHeight="1" x14ac:dyDescent="0.25">
      <c r="B17" s="5" t="s">
        <v>17</v>
      </c>
      <c r="C17" s="32">
        <v>8000</v>
      </c>
      <c r="D17" s="34"/>
      <c r="E17" t="s">
        <v>17</v>
      </c>
      <c r="F17" s="13">
        <f>C17 * (1 + $C$6)</f>
        <v>8400</v>
      </c>
    </row>
    <row r="18" spans="2:6" x14ac:dyDescent="0.25">
      <c r="B18" t="s">
        <v>19</v>
      </c>
      <c r="C18" s="32">
        <v>7500</v>
      </c>
      <c r="E18" t="s">
        <v>19</v>
      </c>
      <c r="F18" s="13">
        <f>C18 * (1 + $C$6)</f>
        <v>7875</v>
      </c>
    </row>
    <row r="19" spans="2:6" x14ac:dyDescent="0.25">
      <c r="B19" s="14" t="s">
        <v>21</v>
      </c>
      <c r="C19" s="32">
        <v>15600</v>
      </c>
      <c r="E19" t="s">
        <v>21</v>
      </c>
      <c r="F19" s="13">
        <f>C19</f>
        <v>15600</v>
      </c>
    </row>
    <row r="20" spans="2:6" ht="16.5" customHeight="1" x14ac:dyDescent="0.25">
      <c r="B20" s="36" t="s">
        <v>22</v>
      </c>
      <c r="C20" s="33">
        <v>49900</v>
      </c>
      <c r="D20" s="27"/>
      <c r="E20" s="36" t="s">
        <v>22</v>
      </c>
      <c r="F20" s="42">
        <f>SUM(F16:F19)</f>
        <v>51615</v>
      </c>
    </row>
    <row r="21" spans="2:6" ht="15" customHeight="1" x14ac:dyDescent="0.25">
      <c r="B21" s="26" t="s">
        <v>55</v>
      </c>
      <c r="C21" s="32">
        <v>13400</v>
      </c>
      <c r="D21" s="15"/>
      <c r="E21" s="21" t="s">
        <v>57</v>
      </c>
      <c r="F21" s="39">
        <f>C21  - (C21 *  C10) + $C$7</f>
        <v>18917.98561151079</v>
      </c>
    </row>
    <row r="22" spans="2:6" x14ac:dyDescent="0.25">
      <c r="B22" s="26" t="s">
        <v>56</v>
      </c>
      <c r="C22" s="32">
        <v>96100</v>
      </c>
      <c r="D22" s="15"/>
      <c r="E22" t="s">
        <v>56</v>
      </c>
      <c r="F22" s="39">
        <f>C22</f>
        <v>96100</v>
      </c>
    </row>
    <row r="23" spans="2:6" ht="15" customHeight="1" x14ac:dyDescent="0.25">
      <c r="B23" s="29" t="s">
        <v>25</v>
      </c>
      <c r="C23" s="41">
        <v>159400</v>
      </c>
      <c r="E23" s="36" t="s">
        <v>25</v>
      </c>
      <c r="F23" s="40">
        <f>SUM(F20:F22)</f>
        <v>166632.98561151078</v>
      </c>
    </row>
    <row r="24" spans="2:6" ht="18.75" customHeight="1" x14ac:dyDescent="0.25">
      <c r="C24" s="13"/>
      <c r="F24" s="38"/>
    </row>
    <row r="25" spans="2:6" ht="19.5" customHeight="1" x14ac:dyDescent="0.25">
      <c r="B25" s="7" t="s">
        <v>53</v>
      </c>
      <c r="C25" s="13"/>
      <c r="E25" s="7" t="s">
        <v>53</v>
      </c>
      <c r="F25" s="13"/>
    </row>
    <row r="26" spans="2:6" ht="18" customHeight="1" x14ac:dyDescent="0.25">
      <c r="B26" s="26" t="s">
        <v>16</v>
      </c>
      <c r="C26" s="32">
        <v>4700</v>
      </c>
      <c r="E26" s="26" t="s">
        <v>16</v>
      </c>
      <c r="F26" s="13">
        <f>C26 * (1 + $C$6)</f>
        <v>4935</v>
      </c>
    </row>
    <row r="27" spans="2:6" x14ac:dyDescent="0.25">
      <c r="B27" s="26" t="s">
        <v>18</v>
      </c>
      <c r="C27" s="32">
        <v>8800</v>
      </c>
      <c r="E27" s="26" t="s">
        <v>18</v>
      </c>
      <c r="F27" s="13">
        <f>C11*C27</f>
        <v>8066.6666666666661</v>
      </c>
    </row>
    <row r="28" spans="2:6" x14ac:dyDescent="0.25">
      <c r="B28" s="26" t="s">
        <v>20</v>
      </c>
      <c r="C28" s="32">
        <v>18400</v>
      </c>
      <c r="E28" s="26" t="s">
        <v>20</v>
      </c>
      <c r="F28" s="13">
        <f>C28</f>
        <v>18400</v>
      </c>
    </row>
    <row r="29" spans="2:6" ht="22.5" customHeight="1" x14ac:dyDescent="0.25">
      <c r="B29" s="30" t="s">
        <v>23</v>
      </c>
      <c r="C29" s="33">
        <v>31900</v>
      </c>
      <c r="E29" s="30" t="s">
        <v>23</v>
      </c>
      <c r="F29" s="40">
        <f>SUM(F26:F28)</f>
        <v>31401.666666666664</v>
      </c>
    </row>
    <row r="30" spans="2:6" x14ac:dyDescent="0.25">
      <c r="B30" s="26" t="s">
        <v>24</v>
      </c>
      <c r="C30" s="32">
        <v>63800</v>
      </c>
      <c r="E30" s="37" t="s">
        <v>58</v>
      </c>
      <c r="F30" s="13">
        <f>C8</f>
        <v>12000</v>
      </c>
    </row>
    <row r="31" spans="2:6" x14ac:dyDescent="0.25">
      <c r="B31" s="26" t="s">
        <v>26</v>
      </c>
      <c r="C31" s="32">
        <v>95700</v>
      </c>
      <c r="E31" s="37" t="s">
        <v>64</v>
      </c>
      <c r="F31" s="13">
        <f>C21-(F21-C7)</f>
        <v>482.01438848920952</v>
      </c>
    </row>
    <row r="32" spans="2:6" x14ac:dyDescent="0.25">
      <c r="B32" s="26" t="s">
        <v>27</v>
      </c>
      <c r="C32" s="32">
        <v>63700</v>
      </c>
      <c r="E32" s="26" t="s">
        <v>24</v>
      </c>
      <c r="F32" s="13">
        <f>C30 -4750.69</f>
        <v>59049.31</v>
      </c>
    </row>
    <row r="33" spans="2:6" x14ac:dyDescent="0.25">
      <c r="B33" s="30" t="s">
        <v>28</v>
      </c>
      <c r="C33" s="33">
        <v>159400</v>
      </c>
      <c r="E33" s="30" t="s">
        <v>26</v>
      </c>
      <c r="F33" s="40">
        <f>SUM(F29:F32)</f>
        <v>102932.99105515587</v>
      </c>
    </row>
    <row r="34" spans="2:6" x14ac:dyDescent="0.25">
      <c r="E34" s="26" t="s">
        <v>27</v>
      </c>
      <c r="F34" s="13">
        <f>C32</f>
        <v>63700</v>
      </c>
    </row>
    <row r="35" spans="2:6" x14ac:dyDescent="0.25">
      <c r="E35" s="30" t="s">
        <v>28</v>
      </c>
      <c r="F35" s="40">
        <f>SUM(F33:F34)</f>
        <v>166632.99105515587</v>
      </c>
    </row>
    <row r="37" spans="2:6" ht="18.75" customHeight="1" x14ac:dyDescent="0.25">
      <c r="E37" s="37"/>
      <c r="F37" s="35"/>
    </row>
    <row r="38" spans="2:6" ht="60" x14ac:dyDescent="0.25">
      <c r="E38" s="5" t="s">
        <v>66</v>
      </c>
    </row>
    <row r="39" spans="2:6" x14ac:dyDescent="0.25">
      <c r="E39" s="37" t="s">
        <v>67</v>
      </c>
      <c r="F39" s="13">
        <v>4750.6899999999996</v>
      </c>
    </row>
    <row r="41" spans="2:6" x14ac:dyDescent="0.25">
      <c r="B41" t="s">
        <v>11</v>
      </c>
      <c r="C41" s="35">
        <f>'Question One a'!E15</f>
        <v>11345.714033124832</v>
      </c>
    </row>
    <row r="42" spans="2:6" x14ac:dyDescent="0.25">
      <c r="B42" t="s">
        <v>69</v>
      </c>
      <c r="C42" s="35">
        <f>'Question One a'!E12</f>
        <v>1300</v>
      </c>
    </row>
    <row r="43" spans="2:6" x14ac:dyDescent="0.25">
      <c r="B43" t="s">
        <v>2</v>
      </c>
      <c r="C43" s="35">
        <f>'Question One a'!E6</f>
        <v>6084.7122302158268</v>
      </c>
    </row>
    <row r="44" spans="2:6" x14ac:dyDescent="0.25">
      <c r="B44" t="s">
        <v>3</v>
      </c>
      <c r="C44" s="35">
        <f>'Question One a'!E7</f>
        <v>2365.4666095890411</v>
      </c>
    </row>
    <row r="45" spans="2:6" x14ac:dyDescent="0.25">
      <c r="B45" t="s">
        <v>70</v>
      </c>
      <c r="C45" s="35">
        <f>C7</f>
        <v>6000</v>
      </c>
    </row>
    <row r="46" spans="2:6" x14ac:dyDescent="0.25">
      <c r="B46" t="s">
        <v>71</v>
      </c>
      <c r="C46" s="35">
        <f>F20-F16</f>
        <v>31875</v>
      </c>
    </row>
    <row r="47" spans="2:6" x14ac:dyDescent="0.25">
      <c r="B47" t="s">
        <v>72</v>
      </c>
      <c r="C47" s="35">
        <f>F29-F26</f>
        <v>26466.666666666664</v>
      </c>
    </row>
    <row r="48" spans="2:6" x14ac:dyDescent="0.25">
      <c r="B48" s="43" t="s">
        <v>68</v>
      </c>
      <c r="C48" s="44">
        <f>('Question One a'!E15+'Question One a'!E12+'Question One a'!E6+'Question One a'!E7)-'Question two b,c,d,e'!C7-(('Question two b,c,d,e'!F20-'Question two b,c,d,e'!F16)-('Question two b,c,d,e'!F29-'Question two b,c,d,e'!F26))</f>
        <v>9687.5595395963646</v>
      </c>
    </row>
    <row r="50" spans="2:4" x14ac:dyDescent="0.25">
      <c r="B50" t="s">
        <v>73</v>
      </c>
      <c r="C50" s="35">
        <f>C8+'Question One a'!E12</f>
        <v>13300</v>
      </c>
    </row>
    <row r="51" spans="2:4" x14ac:dyDescent="0.25">
      <c r="B51" t="s">
        <v>74</v>
      </c>
      <c r="C51" s="35">
        <f>C50-C48</f>
        <v>3612.4404604036354</v>
      </c>
    </row>
    <row r="54" spans="2:4" x14ac:dyDescent="0.25">
      <c r="B54" t="s">
        <v>75</v>
      </c>
      <c r="C54" s="8">
        <v>0.02</v>
      </c>
      <c r="D54" s="35">
        <f>C54*C48</f>
        <v>193.75119079192729</v>
      </c>
    </row>
    <row r="55" spans="2:4" x14ac:dyDescent="0.25">
      <c r="B55" t="s">
        <v>80</v>
      </c>
      <c r="C55" s="13">
        <f>(1 + C54) *C48</f>
        <v>9881.3107303882916</v>
      </c>
      <c r="D55" s="35"/>
    </row>
    <row r="56" spans="2:4" x14ac:dyDescent="0.25">
      <c r="B56" t="s">
        <v>76</v>
      </c>
      <c r="C56" s="8">
        <v>0.45</v>
      </c>
      <c r="D56" s="35">
        <f>C56*C55</f>
        <v>4446.5898286747315</v>
      </c>
    </row>
    <row r="57" spans="2:4" x14ac:dyDescent="0.25">
      <c r="B57" t="s">
        <v>77</v>
      </c>
      <c r="C57" s="8">
        <v>2.1999999999999999E-2</v>
      </c>
      <c r="D57" s="35">
        <f>C57*C55</f>
        <v>217.38883606854239</v>
      </c>
    </row>
    <row r="58" spans="2:4" x14ac:dyDescent="0.25">
      <c r="B58" t="s">
        <v>78</v>
      </c>
      <c r="C58" s="8">
        <v>0.05</v>
      </c>
      <c r="D58" s="35">
        <f>C58*C55</f>
        <v>494.06553651941459</v>
      </c>
    </row>
    <row r="59" spans="2:4" x14ac:dyDescent="0.25">
      <c r="C59" s="8"/>
    </row>
    <row r="60" spans="2:4" x14ac:dyDescent="0.25">
      <c r="C60" s="8"/>
    </row>
    <row r="61" spans="2:4" x14ac:dyDescent="0.25">
      <c r="B61" s="43" t="s">
        <v>79</v>
      </c>
      <c r="C61" s="44">
        <f>(D58*D56)+D57</f>
        <v>2197124.1782220216</v>
      </c>
    </row>
  </sheetData>
  <mergeCells count="5">
    <mergeCell ref="B14:C14"/>
    <mergeCell ref="E13:F13"/>
    <mergeCell ref="E14:F14"/>
    <mergeCell ref="B13:C13"/>
    <mergeCell ref="B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Question One a</vt:lpstr>
      <vt:lpstr>Question two b,c,d,e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Mureithi</dc:creator>
  <cp:lastModifiedBy>Clem</cp:lastModifiedBy>
  <dcterms:created xsi:type="dcterms:W3CDTF">2021-10-02T09:10:21Z</dcterms:created>
  <dcterms:modified xsi:type="dcterms:W3CDTF">2021-10-04T02:39:04Z</dcterms:modified>
</cp:coreProperties>
</file>